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15" windowHeight="102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Pr?vot</author>
    <author>NEC Computers International</author>
  </authors>
  <commentList>
    <comment ref="M11" authorId="0">
      <text>
        <r>
          <rPr>
            <b/>
            <sz val="9"/>
            <rFont val="Tahoma"/>
            <family val="0"/>
          </rPr>
          <t>Prévot:</t>
        </r>
        <r>
          <rPr>
            <sz val="9"/>
            <rFont val="Tahoma"/>
            <family val="0"/>
          </rPr>
          <t xml:space="preserve">
selon la SNBC
</t>
        </r>
      </text>
    </comment>
    <comment ref="E15" authorId="1">
      <text>
        <r>
          <rPr>
            <b/>
            <sz val="8"/>
            <rFont val="Tahoma"/>
            <family val="0"/>
          </rPr>
          <t>NEC Computers International:</t>
        </r>
        <r>
          <rPr>
            <sz val="8"/>
            <rFont val="Tahoma"/>
            <family val="0"/>
          </rPr>
          <t xml:space="preserve">
Ce paramètre dépend de la technique de production du biocarburant : c'est la quantité de biocarburant produite avec la quantité de biomasse qui, si elle était brûlée, produirait 1 tep thermique.
Pour un procédé de gazéification-synthèse :
- sans apport de chaleur extérieure : 0,4
- avec apport de chaleur extérieure : 0,8
- avec apport d'hydrogène : 1,2 
Le scénario de division par 3 suppose qu'une partie du biocarburant est faite avec apport de chaleur extérieure.</t>
        </r>
      </text>
    </comment>
    <comment ref="H28" authorId="0">
      <text>
        <r>
          <rPr>
            <b/>
            <sz val="9"/>
            <rFont val="Tahoma"/>
            <family val="0"/>
          </rPr>
          <t>Prévot:</t>
        </r>
        <r>
          <rPr>
            <sz val="9"/>
            <rFont val="Tahoma"/>
            <family val="0"/>
          </rPr>
          <t xml:space="preserve">
SNBC 50 TWh</t>
        </r>
      </text>
    </comment>
  </commentList>
</comments>
</file>

<file path=xl/sharedStrings.xml><?xml version="1.0" encoding="utf-8"?>
<sst xmlns="http://schemas.openxmlformats.org/spreadsheetml/2006/main" count="88" uniqueCount="74">
  <si>
    <t>Faites vous-même un tableau croisé de consommation d'énergie</t>
  </si>
  <si>
    <t>Introduisez vos hypothèses là où les nombres sont bleus</t>
  </si>
  <si>
    <r>
      <t xml:space="preserve">par secteur d'utilisation et type d'énergie,          </t>
    </r>
    <r>
      <rPr>
        <b/>
        <sz val="9"/>
        <rFont val="Arial"/>
        <family val="2"/>
      </rPr>
      <t>à partir de vos propres hypothèses</t>
    </r>
  </si>
  <si>
    <t>Les nombres dont la couleur est rouge sont calculés</t>
  </si>
  <si>
    <t>La capacité de biomasse en Mtep thermiques</t>
  </si>
  <si>
    <t>TWh</t>
  </si>
  <si>
    <t>Usages thermiques dans le résidentiel et tertiaire</t>
  </si>
  <si>
    <t xml:space="preserve">   Par rapport à 2015, évolution en %</t>
  </si>
  <si>
    <t>besoins thermiques dans résidentiel et tertiaire</t>
  </si>
  <si>
    <t>Mtep</t>
  </si>
  <si>
    <t>Le transport hors rail : route et avion</t>
  </si>
  <si>
    <t>soit</t>
  </si>
  <si>
    <t>de moins que selon une évolution tendancielle</t>
  </si>
  <si>
    <t>par an</t>
  </si>
  <si>
    <t xml:space="preserve">   Par rapport à 2015 évolution en % des distances parcourues hors rail</t>
  </si>
  <si>
    <t xml:space="preserve">   Le % d'amélioration de la consommation aux 100 km</t>
  </si>
  <si>
    <t>consomm en équivalent carburant liquide</t>
  </si>
  <si>
    <t xml:space="preserve">   Le % de la consomm de carburant remplacé par de l'électricité</t>
  </si>
  <si>
    <t>consommation de gaz dont biogaz</t>
  </si>
  <si>
    <t xml:space="preserve">   La consommation d'électicité hors rail sera donc de </t>
  </si>
  <si>
    <t>Mtep élec</t>
  </si>
  <si>
    <t>Consommation d'hydrogène</t>
  </si>
  <si>
    <t xml:space="preserve">   Le transport par rail consommera </t>
  </si>
  <si>
    <t>consomm carburant liquide</t>
  </si>
  <si>
    <t>La production de biocarburant</t>
  </si>
  <si>
    <t xml:space="preserve">      on pourra produire de 0,4 tep à 1,2 de biocarburant selon que l'on apporte plus ou moins d'énergie extérieure</t>
  </si>
  <si>
    <t xml:space="preserve">              la quantité produite à partir d'une tep de biomase est de</t>
  </si>
  <si>
    <t xml:space="preserve">  tep de biocarburant</t>
  </si>
  <si>
    <r>
      <t>Pour la production d'électricité,</t>
    </r>
    <r>
      <rPr>
        <sz val="8"/>
        <rFont val="Arial"/>
        <family val="2"/>
      </rPr>
      <t xml:space="preserve"> pour l'équilibre du tableau et le calcul des émissions de CO2, </t>
    </r>
  </si>
  <si>
    <t>il suffit d'introduire la production à partir de biomasse et à partir de charbon et de gaz d'origine fossile</t>
  </si>
  <si>
    <t>Pour plus de précision (éolien, photovoltaïque, nucléaire, pertes de stockage et déstockage, etc.), utliser l'outil de simulation du système électrique en introduisant la consommation finale (case M37)</t>
  </si>
  <si>
    <t>Type d'énergie :</t>
  </si>
  <si>
    <t>Charbon</t>
  </si>
  <si>
    <t>electricité</t>
  </si>
  <si>
    <t>biomasse</t>
  </si>
  <si>
    <t>chauff</t>
  </si>
  <si>
    <t>Cogénér</t>
  </si>
  <si>
    <t>gaz</t>
  </si>
  <si>
    <t>Hydrogène</t>
  </si>
  <si>
    <t>biocarb,</t>
  </si>
  <si>
    <t>géoth</t>
  </si>
  <si>
    <t>prod pétrol,</t>
  </si>
  <si>
    <t>Total</t>
  </si>
  <si>
    <t>Consommation finale</t>
  </si>
  <si>
    <t>chauffage</t>
  </si>
  <si>
    <t>solaire</t>
  </si>
  <si>
    <t>chaleur</t>
  </si>
  <si>
    <t>biofioul</t>
  </si>
  <si>
    <t>séqustr</t>
  </si>
  <si>
    <t>cons. finale</t>
  </si>
  <si>
    <t>cons finale</t>
  </si>
  <si>
    <r>
      <t xml:space="preserve">en Mtep </t>
    </r>
    <r>
      <rPr>
        <sz val="8"/>
        <rFont val="Arial"/>
        <family val="2"/>
      </rPr>
      <t xml:space="preserve">     1 Mtep vaut 11,6 TWh</t>
    </r>
  </si>
  <si>
    <t>y/PAC</t>
  </si>
  <si>
    <t>ex biomasse</t>
  </si>
  <si>
    <t>Ind, agricult - hors prod. de biocarb</t>
  </si>
  <si>
    <t>transport</t>
  </si>
  <si>
    <t>résidentiel tertiaire</t>
  </si>
  <si>
    <t>chaleur : chauffage et ECS</t>
  </si>
  <si>
    <t>électricité spécifique</t>
  </si>
  <si>
    <t>Total énergie finale</t>
  </si>
  <si>
    <t>En TWh</t>
  </si>
  <si>
    <t>liqu….elec</t>
  </si>
  <si>
    <t>Rapport d'efficacité moteur électrique / thermique aujourd'hui</t>
  </si>
  <si>
    <t>Rapport d'efficacité de l'hydrogène et PAC/ thermique</t>
  </si>
  <si>
    <t>consommation d'hydrogène ex biomasse - TWh</t>
  </si>
  <si>
    <t>rendement énergétique de la prod. d'H2 ex biomasse</t>
  </si>
  <si>
    <t>biométhane</t>
  </si>
  <si>
    <t>fossile</t>
  </si>
  <si>
    <t>Déchets</t>
  </si>
  <si>
    <t>électricité pour, hydrogène et biocarb</t>
  </si>
  <si>
    <t>Emissions de CO2</t>
  </si>
  <si>
    <t>MtCO2</t>
  </si>
  <si>
    <t>TWh elec</t>
  </si>
  <si>
    <t xml:space="preserve">Production d'électricité par bioénergie solide et/ou gaz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</si>
</sst>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27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7"/>
      <name val="Arial"/>
      <family val="2"/>
    </font>
    <font>
      <sz val="7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8"/>
      <color indexed="12"/>
      <name val="Arial"/>
      <family val="2"/>
    </font>
    <font>
      <sz val="8"/>
      <color indexed="18"/>
      <name val="Arial"/>
      <family val="2"/>
    </font>
    <font>
      <sz val="7"/>
      <color indexed="10"/>
      <name val="Arial"/>
      <family val="2"/>
    </font>
    <font>
      <sz val="7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/>
    </xf>
    <xf numFmtId="16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11" fontId="2" fillId="2" borderId="0" xfId="0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9" fontId="6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9" fontId="5" fillId="2" borderId="0" xfId="0" applyNumberFormat="1" applyFont="1" applyFill="1" applyAlignment="1">
      <alignment horizontal="center"/>
    </xf>
    <xf numFmtId="165" fontId="6" fillId="2" borderId="0" xfId="0" applyNumberFormat="1" applyFont="1" applyFill="1" applyBorder="1" applyAlignment="1">
      <alignment/>
    </xf>
    <xf numFmtId="164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1" fontId="10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164" fontId="7" fillId="3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6" fillId="2" borderId="0" xfId="0" applyFont="1" applyFill="1" applyBorder="1" applyAlignment="1">
      <alignment horizontal="center"/>
    </xf>
    <xf numFmtId="9" fontId="23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/>
    </xf>
    <xf numFmtId="9" fontId="23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3" fillId="4" borderId="0" xfId="0" applyNumberFormat="1" applyFont="1" applyFill="1" applyAlignment="1">
      <alignment/>
    </xf>
    <xf numFmtId="2" fontId="3" fillId="4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25" fillId="0" borderId="0" xfId="0" applyNumberFormat="1" applyFont="1" applyBorder="1" applyAlignment="1">
      <alignment horizontal="left"/>
    </xf>
    <xf numFmtId="164" fontId="2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3" borderId="0" xfId="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1" fontId="7" fillId="3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right"/>
    </xf>
    <xf numFmtId="164" fontId="10" fillId="3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E34" sqref="E34"/>
    </sheetView>
  </sheetViews>
  <sheetFormatPr defaultColWidth="11.421875" defaultRowHeight="12.75"/>
  <cols>
    <col min="1" max="1" width="26.8515625" style="0" customWidth="1"/>
  </cols>
  <sheetData>
    <row r="1" spans="1:15" ht="12.75">
      <c r="A1" s="82" t="s">
        <v>0</v>
      </c>
      <c r="B1" s="82"/>
      <c r="C1" s="82"/>
      <c r="D1" s="82"/>
      <c r="E1" s="82"/>
      <c r="F1" s="82"/>
      <c r="G1" s="82"/>
      <c r="H1" s="83" t="s">
        <v>1</v>
      </c>
      <c r="I1" s="84"/>
      <c r="J1" s="84"/>
      <c r="K1" s="84"/>
      <c r="L1" s="84"/>
      <c r="M1" s="84"/>
      <c r="N1" s="84"/>
      <c r="O1" s="1"/>
    </row>
    <row r="2" spans="1:15" ht="12.75">
      <c r="A2" s="85" t="s">
        <v>2</v>
      </c>
      <c r="B2" s="85"/>
      <c r="C2" s="85"/>
      <c r="D2" s="85"/>
      <c r="E2" s="85"/>
      <c r="F2" s="85"/>
      <c r="G2" s="85"/>
      <c r="H2" s="86" t="s">
        <v>3</v>
      </c>
      <c r="I2" s="86"/>
      <c r="J2" s="86"/>
      <c r="K2" s="86"/>
      <c r="L2" s="86"/>
      <c r="M2" s="86"/>
      <c r="N2" s="86"/>
      <c r="O2" s="2"/>
    </row>
    <row r="3" spans="1:15" ht="12.75">
      <c r="A3" s="43"/>
      <c r="B3" s="43"/>
      <c r="C3" s="43"/>
      <c r="D3" s="43"/>
      <c r="E3" s="43"/>
      <c r="F3" s="43"/>
      <c r="G3" s="3"/>
      <c r="H3" s="81"/>
      <c r="I3" s="81"/>
      <c r="J3" s="81"/>
      <c r="K3" s="81"/>
      <c r="L3" s="81"/>
      <c r="M3" s="81"/>
      <c r="N3" s="81"/>
      <c r="O3" s="4"/>
    </row>
    <row r="4" spans="1:15" ht="12.75">
      <c r="A4" s="5" t="s">
        <v>4</v>
      </c>
      <c r="B4" s="6"/>
      <c r="C4" s="5"/>
      <c r="D4" s="6"/>
      <c r="E4" s="7">
        <v>30</v>
      </c>
      <c r="F4" s="8">
        <f>E4*11.6</f>
        <v>348</v>
      </c>
      <c r="G4" s="9" t="s">
        <v>5</v>
      </c>
      <c r="H4" s="6"/>
      <c r="I4" s="6"/>
      <c r="J4" s="6"/>
      <c r="K4" s="6"/>
      <c r="L4" s="5"/>
      <c r="M4" s="10"/>
      <c r="N4" s="5"/>
      <c r="O4" s="4"/>
    </row>
    <row r="5" spans="1:15" ht="12.75">
      <c r="A5" s="5" t="s">
        <v>6</v>
      </c>
      <c r="B5" s="6"/>
      <c r="C5" s="5"/>
      <c r="D5" s="6"/>
      <c r="E5" s="11"/>
      <c r="F5" s="6"/>
      <c r="G5" s="12"/>
      <c r="H5" s="6"/>
      <c r="I5" s="6"/>
      <c r="J5" s="6"/>
      <c r="K5" s="6"/>
      <c r="L5" s="5"/>
      <c r="M5" s="10"/>
      <c r="N5" s="5"/>
      <c r="O5" s="4"/>
    </row>
    <row r="6" spans="1:15" ht="12.75">
      <c r="A6" s="12" t="s">
        <v>7</v>
      </c>
      <c r="B6" s="6"/>
      <c r="C6" s="5"/>
      <c r="D6" s="6"/>
      <c r="E6" s="13">
        <v>-0.26</v>
      </c>
      <c r="F6" s="6"/>
      <c r="G6" s="12" t="s">
        <v>8</v>
      </c>
      <c r="H6" s="6"/>
      <c r="I6" s="6"/>
      <c r="J6" s="6"/>
      <c r="K6" s="14">
        <f>O26*(1+E6)</f>
        <v>38.998000000000005</v>
      </c>
      <c r="L6" s="5" t="s">
        <v>9</v>
      </c>
      <c r="M6" s="15">
        <f>K6*11.6</f>
        <v>452.37680000000006</v>
      </c>
      <c r="N6" s="12" t="s">
        <v>5</v>
      </c>
      <c r="O6" s="4"/>
    </row>
    <row r="7" spans="1:15" ht="12.75">
      <c r="A7" s="5" t="s">
        <v>10</v>
      </c>
      <c r="B7" s="44"/>
      <c r="C7" s="5"/>
      <c r="D7" s="6"/>
      <c r="E7" s="11"/>
      <c r="F7" s="6"/>
      <c r="G7" s="12" t="s">
        <v>11</v>
      </c>
      <c r="H7" s="16">
        <f>(O26*(1+M7)^30-K6)/(O26*(1+M7)^30)</f>
        <v>0.3997286673337209</v>
      </c>
      <c r="I7" s="12" t="s">
        <v>12</v>
      </c>
      <c r="J7" s="6"/>
      <c r="K7" s="6"/>
      <c r="L7" s="5"/>
      <c r="M7" s="17">
        <v>0.007</v>
      </c>
      <c r="N7" s="12" t="s">
        <v>13</v>
      </c>
      <c r="O7" s="4"/>
    </row>
    <row r="8" spans="1:15" ht="12.75">
      <c r="A8" s="12" t="s">
        <v>14</v>
      </c>
      <c r="B8" s="6"/>
      <c r="C8" s="5"/>
      <c r="D8" s="6"/>
      <c r="E8" s="45">
        <v>0.12</v>
      </c>
      <c r="F8" s="46"/>
      <c r="G8" s="6"/>
      <c r="H8" s="6"/>
      <c r="I8" s="6"/>
      <c r="J8" s="6"/>
      <c r="K8" s="6"/>
      <c r="L8" s="5"/>
      <c r="M8" s="10"/>
      <c r="N8" s="5"/>
      <c r="O8" s="4"/>
    </row>
    <row r="9" spans="1:15" ht="12.75">
      <c r="A9" s="12" t="s">
        <v>15</v>
      </c>
      <c r="B9" s="6"/>
      <c r="C9" s="5"/>
      <c r="D9" s="12" t="s">
        <v>61</v>
      </c>
      <c r="E9" s="45">
        <v>0.3</v>
      </c>
      <c r="F9" s="47">
        <v>0.3</v>
      </c>
      <c r="G9" s="12" t="s">
        <v>16</v>
      </c>
      <c r="H9" s="6"/>
      <c r="I9" s="6"/>
      <c r="J9" s="5"/>
      <c r="K9" s="14">
        <f>48.4*(1+E8)*(1-E9)</f>
        <v>37.9456</v>
      </c>
      <c r="L9" s="10" t="s">
        <v>9</v>
      </c>
      <c r="M9" s="15">
        <f>K9*11.6</f>
        <v>440.16895999999997</v>
      </c>
      <c r="N9" s="12" t="s">
        <v>5</v>
      </c>
      <c r="O9" s="4"/>
    </row>
    <row r="10" spans="1:15" ht="12.75">
      <c r="A10" s="12" t="s">
        <v>17</v>
      </c>
      <c r="B10" s="6"/>
      <c r="C10" s="5"/>
      <c r="D10" s="6"/>
      <c r="E10" s="13">
        <v>0.75</v>
      </c>
      <c r="F10" s="6"/>
      <c r="G10" s="5"/>
      <c r="H10" s="12" t="s">
        <v>18</v>
      </c>
      <c r="I10" s="6"/>
      <c r="J10" s="5"/>
      <c r="K10" s="7">
        <v>3</v>
      </c>
      <c r="L10" s="10" t="s">
        <v>9</v>
      </c>
      <c r="M10" s="15">
        <f>K10*11.6</f>
        <v>34.8</v>
      </c>
      <c r="N10" s="12" t="s">
        <v>5</v>
      </c>
      <c r="O10" s="4"/>
    </row>
    <row r="11" spans="1:15" ht="12.75">
      <c r="A11" s="12" t="s">
        <v>19</v>
      </c>
      <c r="B11" s="6"/>
      <c r="C11" s="5"/>
      <c r="D11" s="6"/>
      <c r="E11" s="18">
        <f>E10*K9/N13*(1-F9)/(1-E9)</f>
        <v>9.4864</v>
      </c>
      <c r="F11" s="12" t="s">
        <v>20</v>
      </c>
      <c r="G11" s="19"/>
      <c r="H11" s="12" t="s">
        <v>21</v>
      </c>
      <c r="I11" s="6"/>
      <c r="J11" s="12"/>
      <c r="K11" s="18">
        <f>M11/11.6</f>
        <v>1.9827586206896552</v>
      </c>
      <c r="L11" s="10" t="s">
        <v>9</v>
      </c>
      <c r="M11" s="20">
        <v>23</v>
      </c>
      <c r="N11" s="12" t="s">
        <v>5</v>
      </c>
      <c r="O11" s="4"/>
    </row>
    <row r="12" spans="1:15" ht="12.75">
      <c r="A12" s="12" t="s">
        <v>22</v>
      </c>
      <c r="B12" s="6"/>
      <c r="C12" s="5"/>
      <c r="D12" s="6"/>
      <c r="E12" s="11">
        <v>1.8</v>
      </c>
      <c r="F12" s="12" t="s">
        <v>20</v>
      </c>
      <c r="G12" s="12"/>
      <c r="H12" s="12" t="s">
        <v>23</v>
      </c>
      <c r="I12" s="6"/>
      <c r="J12" s="5"/>
      <c r="K12" s="14">
        <f>(1-E10)*K9-K10-K11*N14</f>
        <v>3.115710344827586</v>
      </c>
      <c r="L12" s="10" t="s">
        <v>9</v>
      </c>
      <c r="M12" s="15">
        <f>K12*11.6</f>
        <v>36.142239999999994</v>
      </c>
      <c r="N12" s="12" t="s">
        <v>5</v>
      </c>
      <c r="O12" s="4"/>
    </row>
    <row r="13" spans="1:15" ht="12.75">
      <c r="A13" s="5" t="s">
        <v>24</v>
      </c>
      <c r="B13" s="6"/>
      <c r="C13" s="5"/>
      <c r="D13" s="6"/>
      <c r="E13" s="11"/>
      <c r="F13" s="11"/>
      <c r="G13" s="6"/>
      <c r="H13" s="48"/>
      <c r="I13" s="49"/>
      <c r="J13" s="21" t="s">
        <v>62</v>
      </c>
      <c r="K13" s="21"/>
      <c r="L13" s="21"/>
      <c r="M13" s="21"/>
      <c r="N13" s="50">
        <v>3</v>
      </c>
      <c r="O13" s="4"/>
    </row>
    <row r="14" spans="1:15" ht="12.75">
      <c r="A14" s="12" t="s">
        <v>25</v>
      </c>
      <c r="B14" s="6"/>
      <c r="C14" s="5"/>
      <c r="D14" s="6"/>
      <c r="E14" s="11"/>
      <c r="F14" s="11"/>
      <c r="G14" s="6"/>
      <c r="H14" s="6"/>
      <c r="I14" s="49"/>
      <c r="J14" s="21" t="s">
        <v>63</v>
      </c>
      <c r="K14" s="21"/>
      <c r="L14" s="21"/>
      <c r="M14" s="21"/>
      <c r="N14" s="51">
        <v>1.7</v>
      </c>
      <c r="O14" s="4"/>
    </row>
    <row r="15" spans="1:15" ht="12.75">
      <c r="A15" s="12" t="s">
        <v>26</v>
      </c>
      <c r="B15" s="6"/>
      <c r="C15" s="5"/>
      <c r="D15" s="6"/>
      <c r="E15" s="11">
        <v>0.45</v>
      </c>
      <c r="F15" s="12" t="s">
        <v>27</v>
      </c>
      <c r="G15" s="5"/>
      <c r="H15" s="6"/>
      <c r="I15" s="6"/>
      <c r="J15" s="52"/>
      <c r="K15" s="52"/>
      <c r="L15" s="52"/>
      <c r="M15" s="52"/>
      <c r="N15" s="53"/>
      <c r="O15" s="4"/>
    </row>
    <row r="16" spans="1:15" ht="12.75">
      <c r="A16" s="5" t="s">
        <v>28</v>
      </c>
      <c r="B16" s="6"/>
      <c r="C16" s="5"/>
      <c r="D16" s="6"/>
      <c r="E16" s="11"/>
      <c r="F16" s="12"/>
      <c r="G16" s="12"/>
      <c r="H16" s="6"/>
      <c r="I16" s="6"/>
      <c r="J16" s="80" t="s">
        <v>64</v>
      </c>
      <c r="K16" s="80"/>
      <c r="L16" s="80"/>
      <c r="M16" s="80"/>
      <c r="N16" s="51">
        <v>5</v>
      </c>
      <c r="O16" s="4"/>
    </row>
    <row r="17" spans="1:15" ht="12.75">
      <c r="A17" s="12" t="s">
        <v>29</v>
      </c>
      <c r="B17" s="6"/>
      <c r="C17" s="5"/>
      <c r="D17" s="6"/>
      <c r="E17" s="11"/>
      <c r="F17" s="12"/>
      <c r="G17" s="12"/>
      <c r="H17" s="6"/>
      <c r="I17" s="6"/>
      <c r="J17" s="80" t="s">
        <v>65</v>
      </c>
      <c r="K17" s="80"/>
      <c r="L17" s="80"/>
      <c r="M17" s="80"/>
      <c r="N17" s="54">
        <v>0.5</v>
      </c>
      <c r="O17" s="4"/>
    </row>
    <row r="18" spans="1:15" ht="12.75">
      <c r="A18" s="12" t="s">
        <v>30</v>
      </c>
      <c r="B18" s="6"/>
      <c r="C18" s="5"/>
      <c r="D18" s="6"/>
      <c r="E18" s="11"/>
      <c r="F18" s="12"/>
      <c r="G18" s="5"/>
      <c r="H18" s="6"/>
      <c r="I18" s="6"/>
      <c r="J18" s="6"/>
      <c r="K18" s="6"/>
      <c r="L18" s="6"/>
      <c r="M18" s="10"/>
      <c r="N18" s="5"/>
      <c r="O18" s="4"/>
    </row>
    <row r="19" spans="1:15" ht="12.75">
      <c r="A19" s="4"/>
      <c r="B19" s="1"/>
      <c r="C19" s="1"/>
      <c r="D19" s="1"/>
      <c r="E19" s="1"/>
      <c r="F19" s="1"/>
      <c r="G19" s="1"/>
      <c r="H19" s="22"/>
      <c r="I19" s="1"/>
      <c r="J19" s="1"/>
      <c r="K19" s="1"/>
      <c r="L19" s="1"/>
      <c r="M19" s="22"/>
      <c r="N19" s="1"/>
      <c r="O19" s="23">
        <v>2015</v>
      </c>
    </row>
    <row r="20" spans="1:15" ht="12.75">
      <c r="A20" s="61" t="s">
        <v>31</v>
      </c>
      <c r="B20" s="24" t="s">
        <v>32</v>
      </c>
      <c r="C20" s="24" t="s">
        <v>33</v>
      </c>
      <c r="D20" s="24" t="s">
        <v>34</v>
      </c>
      <c r="E20" s="24" t="s">
        <v>35</v>
      </c>
      <c r="F20" s="24" t="s">
        <v>36</v>
      </c>
      <c r="G20" s="24" t="s">
        <v>37</v>
      </c>
      <c r="H20" s="61" t="s">
        <v>38</v>
      </c>
      <c r="I20" s="24" t="s">
        <v>66</v>
      </c>
      <c r="J20" s="24" t="s">
        <v>39</v>
      </c>
      <c r="K20" s="24" t="s">
        <v>40</v>
      </c>
      <c r="L20" s="24" t="s">
        <v>41</v>
      </c>
      <c r="M20" s="62" t="s">
        <v>42</v>
      </c>
      <c r="N20" s="62"/>
      <c r="O20" s="23" t="s">
        <v>42</v>
      </c>
    </row>
    <row r="21" spans="1:15" ht="12.75">
      <c r="A21" s="63" t="s">
        <v>43</v>
      </c>
      <c r="B21" s="24"/>
      <c r="C21" s="24"/>
      <c r="D21" s="24" t="s">
        <v>44</v>
      </c>
      <c r="E21" s="24" t="s">
        <v>45</v>
      </c>
      <c r="F21" s="24" t="s">
        <v>46</v>
      </c>
      <c r="G21" s="24" t="s">
        <v>67</v>
      </c>
      <c r="H21" s="22"/>
      <c r="I21" s="24"/>
      <c r="J21" s="24" t="s">
        <v>47</v>
      </c>
      <c r="K21" s="24" t="s">
        <v>48</v>
      </c>
      <c r="L21" s="24"/>
      <c r="M21" s="62" t="s">
        <v>49</v>
      </c>
      <c r="N21" s="62"/>
      <c r="O21" s="23" t="s">
        <v>50</v>
      </c>
    </row>
    <row r="22" spans="1:15" ht="12.75">
      <c r="A22" s="61" t="s">
        <v>51</v>
      </c>
      <c r="B22" s="25"/>
      <c r="C22" s="25"/>
      <c r="D22" s="25"/>
      <c r="E22" s="25" t="s">
        <v>52</v>
      </c>
      <c r="F22" s="25" t="s">
        <v>53</v>
      </c>
      <c r="G22" s="25"/>
      <c r="H22" s="22"/>
      <c r="I22" s="25"/>
      <c r="J22" s="25"/>
      <c r="K22" s="25" t="s">
        <v>68</v>
      </c>
      <c r="L22" s="25"/>
      <c r="M22" s="25" t="s">
        <v>9</v>
      </c>
      <c r="N22" s="25" t="s">
        <v>5</v>
      </c>
      <c r="O22" s="23" t="s">
        <v>9</v>
      </c>
    </row>
    <row r="23" spans="1:15" ht="12.75">
      <c r="A23" s="64" t="s">
        <v>54</v>
      </c>
      <c r="B23" s="37">
        <v>0</v>
      </c>
      <c r="C23" s="35">
        <v>20</v>
      </c>
      <c r="D23" s="37">
        <v>3.4</v>
      </c>
      <c r="E23" s="65">
        <v>3</v>
      </c>
      <c r="F23" s="66">
        <v>0</v>
      </c>
      <c r="G23" s="67">
        <f>M23-B23-C23-D23-E23-F23-H23-I23-J23-K23-L23</f>
        <v>-1.7763568394002505E-15</v>
      </c>
      <c r="H23" s="68">
        <v>6</v>
      </c>
      <c r="I23" s="37">
        <v>3</v>
      </c>
      <c r="J23" s="37">
        <v>1</v>
      </c>
      <c r="K23" s="37">
        <v>1</v>
      </c>
      <c r="L23" s="37">
        <v>0</v>
      </c>
      <c r="M23" s="36">
        <v>37.4</v>
      </c>
      <c r="N23" s="69">
        <f>M23*11.6</f>
        <v>433.84</v>
      </c>
      <c r="O23" s="26">
        <v>32.9</v>
      </c>
    </row>
    <row r="24" spans="1:15" ht="12.75">
      <c r="A24" s="64" t="s">
        <v>55</v>
      </c>
      <c r="B24" s="27"/>
      <c r="C24" s="28">
        <f>E11+E12</f>
        <v>11.2864</v>
      </c>
      <c r="D24" s="27"/>
      <c r="E24" s="27"/>
      <c r="F24" s="27"/>
      <c r="G24" s="28">
        <f>K10-I24</f>
        <v>0</v>
      </c>
      <c r="H24" s="70">
        <f>K11</f>
        <v>1.9827586206896552</v>
      </c>
      <c r="I24" s="29">
        <f>K10</f>
        <v>3</v>
      </c>
      <c r="J24" s="28">
        <f>E15*(E4-J23/E15-I28/0.9-D28/0.9-C31/11.6/0.4-J23-J26-N16/11.6/N17)</f>
        <v>3.0724137931034488</v>
      </c>
      <c r="K24" s="30"/>
      <c r="L24" s="28">
        <f>K12-J24</f>
        <v>0.04329655172413727</v>
      </c>
      <c r="M24" s="28">
        <f>C24+G24+H24+I24+J24+L24</f>
        <v>19.38486896551724</v>
      </c>
      <c r="N24" s="69">
        <f>M24*11.6</f>
        <v>224.86447999999996</v>
      </c>
      <c r="O24" s="32">
        <v>49.4</v>
      </c>
    </row>
    <row r="25" spans="1:15" ht="12.75">
      <c r="A25" s="64" t="s">
        <v>56</v>
      </c>
      <c r="B25" s="33"/>
      <c r="C25" s="33"/>
      <c r="D25" s="33"/>
      <c r="E25" s="33"/>
      <c r="F25" s="33"/>
      <c r="G25" s="33"/>
      <c r="H25" s="64"/>
      <c r="I25" s="33"/>
      <c r="J25" s="33"/>
      <c r="K25" s="33"/>
      <c r="L25" s="33"/>
      <c r="M25" s="34"/>
      <c r="N25" s="33"/>
      <c r="O25" s="32"/>
    </row>
    <row r="26" spans="1:15" ht="12.75">
      <c r="A26" s="71" t="s">
        <v>57</v>
      </c>
      <c r="B26" s="27"/>
      <c r="C26" s="35">
        <v>14.6</v>
      </c>
      <c r="D26" s="36">
        <v>2</v>
      </c>
      <c r="E26" s="79">
        <v>19.4</v>
      </c>
      <c r="F26" s="38">
        <f>D37/3/11.6</f>
        <v>0</v>
      </c>
      <c r="G26" s="28">
        <f>M26-C26-D26-E26-F26-H26-I26-J26-K26-L26</f>
        <v>-0.001999999999995339</v>
      </c>
      <c r="H26" s="68">
        <v>0</v>
      </c>
      <c r="I26" s="37">
        <v>1</v>
      </c>
      <c r="J26" s="37">
        <v>1</v>
      </c>
      <c r="K26" s="37">
        <v>1</v>
      </c>
      <c r="L26" s="37">
        <v>0</v>
      </c>
      <c r="M26" s="39">
        <f>K6</f>
        <v>38.998000000000005</v>
      </c>
      <c r="N26" s="69">
        <f>M26*11.6</f>
        <v>452.37680000000006</v>
      </c>
      <c r="O26" s="32">
        <v>52.7</v>
      </c>
    </row>
    <row r="27" spans="1:15" ht="12.75">
      <c r="A27" s="71" t="s">
        <v>58</v>
      </c>
      <c r="B27" s="33"/>
      <c r="C27" s="28">
        <f>M27</f>
        <v>16.5</v>
      </c>
      <c r="D27" s="72"/>
      <c r="E27" s="72"/>
      <c r="F27" s="72"/>
      <c r="G27" s="73"/>
      <c r="H27" s="64"/>
      <c r="I27" s="72"/>
      <c r="J27" s="72"/>
      <c r="K27" s="72"/>
      <c r="L27" s="72"/>
      <c r="M27" s="35">
        <v>16.5</v>
      </c>
      <c r="N27" s="69">
        <f>M27*11.6</f>
        <v>191.4</v>
      </c>
      <c r="O27" s="26">
        <v>14.1</v>
      </c>
    </row>
    <row r="28" spans="1:15" ht="12.75">
      <c r="A28" s="74" t="s">
        <v>59</v>
      </c>
      <c r="B28" s="40">
        <f>B23+B24+B26+B27</f>
        <v>0</v>
      </c>
      <c r="C28" s="28">
        <f>C23+C24+C26+C27</f>
        <v>62.3864</v>
      </c>
      <c r="D28" s="40">
        <f>D23+D24+D26+D27</f>
        <v>5.4</v>
      </c>
      <c r="E28" s="31">
        <f>E23+E24+E26+E27</f>
        <v>22.4</v>
      </c>
      <c r="F28" s="40"/>
      <c r="G28" s="28">
        <f>G23+G24+G26+G27</f>
        <v>-0.001999999999997115</v>
      </c>
      <c r="H28" s="70">
        <f>H23+H24+H26</f>
        <v>7.982758620689655</v>
      </c>
      <c r="I28" s="40">
        <f>I23+I24+I26+I27</f>
        <v>7</v>
      </c>
      <c r="J28" s="28">
        <f>J23+J24+J26+J27</f>
        <v>5.072413793103449</v>
      </c>
      <c r="K28" s="31">
        <f>K23+K24+K26+K27</f>
        <v>2</v>
      </c>
      <c r="L28" s="28">
        <f>L23+L24+L26+L27</f>
        <v>0.04329655172413727</v>
      </c>
      <c r="M28" s="31">
        <f>B28+C28+D28+E28+G28+H28+I28+J28+K28+L28</f>
        <v>112.28286896551724</v>
      </c>
      <c r="N28" s="69">
        <f>M28*11.6</f>
        <v>1302.48128</v>
      </c>
      <c r="O28" s="41">
        <v>149</v>
      </c>
    </row>
    <row r="29" spans="1:15" ht="12.75">
      <c r="A29" s="75" t="s">
        <v>60</v>
      </c>
      <c r="B29" s="42">
        <f aca="true" t="shared" si="0" ref="B29:L29">B28*11.6</f>
        <v>0</v>
      </c>
      <c r="C29" s="42">
        <f>C28*11.6</f>
        <v>723.68224</v>
      </c>
      <c r="D29" s="42">
        <f t="shared" si="0"/>
        <v>62.64</v>
      </c>
      <c r="E29" s="42">
        <f t="shared" si="0"/>
        <v>259.84</v>
      </c>
      <c r="F29" s="42">
        <f t="shared" si="0"/>
        <v>0</v>
      </c>
      <c r="G29" s="42">
        <f t="shared" si="0"/>
        <v>-0.023199999999966536</v>
      </c>
      <c r="H29" s="76">
        <f t="shared" si="0"/>
        <v>92.6</v>
      </c>
      <c r="I29" s="42">
        <f t="shared" si="0"/>
        <v>81.2</v>
      </c>
      <c r="J29" s="42">
        <f t="shared" si="0"/>
        <v>58.84</v>
      </c>
      <c r="K29" s="42">
        <f t="shared" si="0"/>
        <v>23.2</v>
      </c>
      <c r="L29" s="42">
        <f t="shared" si="0"/>
        <v>0.5022399999999922</v>
      </c>
      <c r="M29" s="31"/>
      <c r="N29" s="69"/>
      <c r="O29" s="41"/>
    </row>
    <row r="30" spans="1:15" ht="12.75">
      <c r="A30" s="91" t="s">
        <v>69</v>
      </c>
      <c r="B30" s="55"/>
      <c r="C30" s="78"/>
      <c r="D30" s="57"/>
      <c r="E30" s="57"/>
      <c r="F30" s="57"/>
      <c r="G30" s="57"/>
      <c r="H30" s="58">
        <f>(H29-N16)*1.4</f>
        <v>122.63999999999999</v>
      </c>
      <c r="I30" s="57"/>
      <c r="J30" s="59">
        <f>2*(E15-0.4)*J29</f>
        <v>5.8839999999999995</v>
      </c>
      <c r="K30" s="57"/>
      <c r="L30" s="60"/>
      <c r="M30" s="22"/>
      <c r="N30" s="22"/>
      <c r="O30" s="1"/>
    </row>
    <row r="31" spans="1:14" ht="12.75">
      <c r="A31" s="87" t="s">
        <v>73</v>
      </c>
      <c r="B31" s="87"/>
      <c r="C31" s="57">
        <v>20</v>
      </c>
      <c r="D31" s="91" t="s">
        <v>72</v>
      </c>
      <c r="E31" s="55"/>
      <c r="F31" s="56"/>
      <c r="G31" s="57"/>
      <c r="H31" s="57"/>
      <c r="I31" s="57"/>
      <c r="J31" s="57"/>
      <c r="K31" s="58"/>
      <c r="L31" s="57"/>
      <c r="M31" s="59"/>
      <c r="N31" s="77"/>
    </row>
    <row r="32" spans="1:13" ht="12.75">
      <c r="A32" s="88" t="s">
        <v>70</v>
      </c>
      <c r="B32" s="88"/>
      <c r="C32" s="89">
        <f>(B28+G28*0.75+L28*0.9)*44/12</f>
        <v>0.13737862068966092</v>
      </c>
      <c r="D32" s="90" t="s">
        <v>71</v>
      </c>
      <c r="E32" s="77"/>
      <c r="F32" s="77"/>
      <c r="G32" s="77"/>
      <c r="H32" s="77"/>
      <c r="I32" s="77"/>
      <c r="J32" s="77"/>
      <c r="K32" s="77"/>
      <c r="L32" s="77"/>
      <c r="M32" s="77"/>
    </row>
  </sheetData>
  <mergeCells count="9">
    <mergeCell ref="A32:B32"/>
    <mergeCell ref="A1:G1"/>
    <mergeCell ref="H1:N1"/>
    <mergeCell ref="A2:G2"/>
    <mergeCell ref="H2:N2"/>
    <mergeCell ref="A31:B31"/>
    <mergeCell ref="J16:M16"/>
    <mergeCell ref="J17:M17"/>
    <mergeCell ref="H3:N3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Prévot</dc:creator>
  <cp:keywords/>
  <dc:description/>
  <cp:lastModifiedBy>Prévot</cp:lastModifiedBy>
  <dcterms:created xsi:type="dcterms:W3CDTF">2021-04-24T17:08:22Z</dcterms:created>
  <dcterms:modified xsi:type="dcterms:W3CDTF">2021-06-03T20:56:29Z</dcterms:modified>
  <cp:category/>
  <cp:version/>
  <cp:contentType/>
  <cp:contentStatus/>
</cp:coreProperties>
</file>